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joshgaona/Desktop/glencoco-2026-state-of-sales-development/"/>
    </mc:Choice>
  </mc:AlternateContent>
  <xr:revisionPtr revIDLastSave="0" documentId="13_ncr:1_{4B4CFE81-2ABC-8540-AEBF-6844C32400D1}" xr6:coauthVersionLast="47" xr6:coauthVersionMax="47" xr10:uidLastSave="{00000000-0000-0000-0000-000000000000}"/>
  <bookViews>
    <workbookView xWindow="0" yWindow="660" windowWidth="28660" windowHeight="17480" tabRatio="500" activeTab="3" xr2:uid="{00000000-000D-0000-FFFF-FFFF00000000}"/>
  </bookViews>
  <sheets>
    <sheet name="README" sheetId="1" r:id="rId1"/>
    <sheet name="Inputs" sheetId="2" r:id="rId2"/>
    <sheet name="CPQM Calculator" sheetId="3" r:id="rId3"/>
    <sheet name="3-Way Comparison" sheetId="4" r:id="rId4"/>
    <sheet name="Benchmarks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4" l="1"/>
  <c r="C7" i="4"/>
  <c r="C6" i="4"/>
  <c r="C12" i="3"/>
  <c r="C11" i="3"/>
  <c r="C10" i="3"/>
  <c r="C9" i="3"/>
  <c r="C8" i="3"/>
  <c r="C7" i="3"/>
  <c r="C6" i="3"/>
  <c r="D22" i="4" l="1"/>
  <c r="D21" i="4"/>
  <c r="D26" i="4" s="1"/>
  <c r="C18" i="3"/>
  <c r="C16" i="3"/>
  <c r="C17" i="3" s="1"/>
  <c r="C19" i="3" s="1"/>
  <c r="C24" i="3" s="1"/>
  <c r="C15" i="3"/>
  <c r="C9" i="4"/>
  <c r="E28" i="3" l="1"/>
  <c r="E29" i="3"/>
  <c r="D24" i="4"/>
  <c r="C24" i="4"/>
  <c r="E24" i="4"/>
  <c r="E30" i="3"/>
  <c r="E21" i="4"/>
  <c r="E26" i="4" s="1"/>
  <c r="C14" i="4"/>
  <c r="E22" i="4"/>
  <c r="D23" i="4"/>
  <c r="C21" i="4" l="1"/>
  <c r="C26" i="4" s="1"/>
  <c r="C22" i="4"/>
  <c r="C23" i="4" s="1"/>
  <c r="C25" i="4" s="1"/>
  <c r="E23" i="4"/>
  <c r="E25" i="4" s="1"/>
  <c r="D25" i="4"/>
</calcChain>
</file>

<file path=xl/sharedStrings.xml><?xml version="1.0" encoding="utf-8"?>
<sst xmlns="http://schemas.openxmlformats.org/spreadsheetml/2006/main" count="217" uniqueCount="192">
  <si>
    <t>2026 State of Sales Development</t>
  </si>
  <si>
    <t>Cost Per Qualified Meeting (CPQM) &amp; Outbound ROI Worksheet</t>
  </si>
  <si>
    <t>Companion model to the Glencoco 2026 State of Sales Development report</t>
  </si>
  <si>
    <t>How to use this model</t>
  </si>
  <si>
    <t>This workbook is built for venture-backed B2B SaaS founders, CROs, and finance leaders evaluating whether to build sales development in-house, hire an outbound agency, or run through an SDR marketplace. Plug your numbers into the blue cells on the Inputs tab. Every other cell calculates automatically.</t>
  </si>
  <si>
    <t>Color key (industry-standard financial-model conventions)</t>
  </si>
  <si>
    <t>Blue, bold</t>
  </si>
  <si>
    <t>Hardcoded input — change these to model your business</t>
  </si>
  <si>
    <t>Black</t>
  </si>
  <si>
    <t>Formula — do not edit; recalculates automatically</t>
  </si>
  <si>
    <t>Green</t>
  </si>
  <si>
    <t>Cross-sheet link — pulls from another tab in this workbook</t>
  </si>
  <si>
    <t>Yellow background</t>
  </si>
  <si>
    <t>Key assumption or input you should review carefully</t>
  </si>
  <si>
    <t>Tabs in this workbook</t>
  </si>
  <si>
    <t>1. Inputs</t>
  </si>
  <si>
    <t>Your business: ACV, sales cycle, conversion rates, current pipeline plan.</t>
  </si>
  <si>
    <t>2. CPQM Calculator</t>
  </si>
  <si>
    <t>Defensible cost-per-qualified-meeting based on your CAC ratio and payback target.</t>
  </si>
  <si>
    <t>3. In-House vs Agency vs Marketplace</t>
  </si>
  <si>
    <t>Side-by-side cost model for the three sales-development paths.</t>
  </si>
  <si>
    <t>4. Benchmarks</t>
  </si>
  <si>
    <t>2025/2026 industry benchmarks with sources (Benchmarkit, Bridge Group, Xactly, Optifai).</t>
  </si>
  <si>
    <t>Disclaimer</t>
  </si>
  <si>
    <t>All cost ranges, payback periods, and conversion benchmarks reflect industry-wide observed ranges from cited third-party research. Specific results vary by segment, motion, ICP maturity, and execution. No specific ROI is guaranteed.</t>
  </si>
  <si>
    <t>Your Business — Inputs</t>
  </si>
  <si>
    <t>Edit only the blue cells. All formulas downstream recalculate automatically.</t>
  </si>
  <si>
    <t>1. Deal economics</t>
  </si>
  <si>
    <t>New-logo ACV (annual contract value, $)</t>
  </si>
  <si>
    <t>Your typical new-logo annual contract value.</t>
  </si>
  <si>
    <t>Gross margin %</t>
  </si>
  <si>
    <t>B2B SaaS median is ~78%. Above 75% is healthy.</t>
  </si>
  <si>
    <t>Average customer lifetime (years)</t>
  </si>
  <si>
    <t>Implied from gross logo retention. 3-5 yrs typical for mid-market SaaS.</t>
  </si>
  <si>
    <t>Target LTV:CAC ratio</t>
  </si>
  <si>
    <t>Industry minimum is 3:1. Top quartile is 4-6:1.</t>
  </si>
  <si>
    <t>Target CAC payback (months)</t>
  </si>
  <si>
    <t>Benchmarkit 2025 median is 18 months for SaaS.</t>
  </si>
  <si>
    <t>2. Sales funnel math</t>
  </si>
  <si>
    <t>Qualified Meeting → Opportunity rate %</t>
  </si>
  <si>
    <t>What % of QMs become qualified opportunities.</t>
  </si>
  <si>
    <t>Opportunity → Closed-Won rate %</t>
  </si>
  <si>
    <t>Mid-market SaaS median is 20-25%.</t>
  </si>
  <si>
    <t>Avg sales cycle (months)</t>
  </si>
  <si>
    <t>Time from QM to closed-won.</t>
  </si>
  <si>
    <t>3. Pipeline plan</t>
  </si>
  <si>
    <t># of AEs you're feeding</t>
  </si>
  <si>
    <t>Mid-market AEs absorb 20-40 first QMs/month each.</t>
  </si>
  <si>
    <t>Target QMs / AE / month</t>
  </si>
  <si>
    <t>Conservative mid-market target. Optifai benchmark.</t>
  </si>
  <si>
    <t>Months in plan</t>
  </si>
  <si>
    <t>Period over which you're modeling outbound spend.</t>
  </si>
  <si>
    <t>Defensible Cost Per Qualified Meeting (CPQM)</t>
  </si>
  <si>
    <t>What you can afford to pay per qualified meeting based on your unit economics.</t>
  </si>
  <si>
    <t>Pulled from your Inputs tab</t>
  </si>
  <si>
    <t>New-logo ACV</t>
  </si>
  <si>
    <t>Customer lifetime (years)</t>
  </si>
  <si>
    <t>Target LTV:CAC</t>
  </si>
  <si>
    <t>QM → Opp rate</t>
  </si>
  <si>
    <t>Opp → Won rate</t>
  </si>
  <si>
    <t>Derived metrics</t>
  </si>
  <si>
    <t>QM → Closed-Won % (overall)</t>
  </si>
  <si>
    <t>Customer Gross Profit LTV</t>
  </si>
  <si>
    <t>Allowable CAC (per LTV:CAC target)</t>
  </si>
  <si>
    <t>Allowable CAC (per payback target)</t>
  </si>
  <si>
    <t>Binding allowable CAC (more conservative)</t>
  </si>
  <si>
    <t>Defensible Cost Per Qualified Meeting</t>
  </si>
  <si>
    <t>Assume sales-development spend = X% of total CAC. Default 60% (the rest is marketing, AE OTE, etc.)</t>
  </si>
  <si>
    <t>SDR/outbound % of total CAC</t>
  </si>
  <si>
    <t>DEFENSIBLE CPQM (your affordability ceiling)</t>
  </si>
  <si>
    <t>Vs. typical model pricing</t>
  </si>
  <si>
    <t>Model</t>
  </si>
  <si>
    <t>Typical CPQM (low)</t>
  </si>
  <si>
    <t>Typical CPQM (high)</t>
  </si>
  <si>
    <t>Fits inside your ceiling?</t>
  </si>
  <si>
    <t>In-house SDR (fully loaded, ramped)</t>
  </si>
  <si>
    <t>Traditional outbound agency</t>
  </si>
  <si>
    <t>SDR marketplace (Glencoco range)</t>
  </si>
  <si>
    <t>Sources: Benchmarkit 2025; Bridge Group 2025-26; Optifai (n=939); SalesAR/Intelemark 2025; Glencoco marketplace data.</t>
  </si>
  <si>
    <t>12-Month Outbound Spend Comparison</t>
  </si>
  <si>
    <t>Three paths to the same pipeline target. Plug your assumptions; compare the cost.</t>
  </si>
  <si>
    <t>Pipeline target (from Inputs tab)</t>
  </si>
  <si>
    <t># of AEs</t>
  </si>
  <si>
    <t>Total QMs needed (in plan period)</t>
  </si>
  <si>
    <t>Cost driver</t>
  </si>
  <si>
    <t>In-House SDR build</t>
  </si>
  <si>
    <t>Outbound Agency</t>
  </si>
  <si>
    <t>SDR Marketplace (Glencoco)</t>
  </si>
  <si>
    <t>Median QMs / SDR / month</t>
  </si>
  <si>
    <t>—</t>
  </si>
  <si>
    <t>Effective productivity factor (ramp + attrition drag)</t>
  </si>
  <si>
    <t>SDRs needed (rounded up)</t>
  </si>
  <si>
    <t>N/A — agency staffs to deliverable</t>
  </si>
  <si>
    <t>N/A — marketplace staffs to deliverable</t>
  </si>
  <si>
    <t>Fully loaded annual cost / SDR seat</t>
  </si>
  <si>
    <t>Agency monthly retainer</t>
  </si>
  <si>
    <t>Agency expected QMs delivered / month</t>
  </si>
  <si>
    <t>Agency QM acceptance rate (after AE QA)</t>
  </si>
  <si>
    <t>Marketplace price / accepted QM</t>
  </si>
  <si>
    <t>QMs actually delivered in plan period</t>
  </si>
  <si>
    <t>TOTAL 12-MONTH OUTBOUND COST</t>
  </si>
  <si>
    <t>Effective CPQM (total cost / QMs delivered)</t>
  </si>
  <si>
    <t>Defensible CPQM ceiling (from CPQM Calculator)</t>
  </si>
  <si>
    <t>Verdict vs. ceiling</t>
  </si>
  <si>
    <t>Hits pipeline target (QMs needed)?</t>
  </si>
  <si>
    <t>Time to first qualified meeting</t>
  </si>
  <si>
    <t>3 – 6 months (ramp)</t>
  </si>
  <si>
    <t>4 – 8 weeks</t>
  </si>
  <si>
    <t>2 – 4 weeks</t>
  </si>
  <si>
    <t>Attrition risk borne by</t>
  </si>
  <si>
    <t>You (~34-40%/yr)</t>
  </si>
  <si>
    <t>Shared (account churn)</t>
  </si>
  <si>
    <t>Marketplace</t>
  </si>
  <si>
    <t>Rep seniority</t>
  </si>
  <si>
    <t>Junior (0-2 yrs)</t>
  </si>
  <si>
    <t>Mostly junior, varies</t>
  </si>
  <si>
    <t>Vetted, seasoned</t>
  </si>
  <si>
    <t>Sources: Bridge Group 2025-26; Benchmarkit 2025; Xactly; Optifai; SalesAR/Intelemark; RemoteGrowthPartners.</t>
  </si>
  <si>
    <t>2025–2026 Industry Benchmarks (with Sources)</t>
  </si>
  <si>
    <t>Reference data for the rest of the workbook. Cite by URL when sharing externally.</t>
  </si>
  <si>
    <t>Metric</t>
  </si>
  <si>
    <t>Median / Range</t>
  </si>
  <si>
    <t>Source</t>
  </si>
  <si>
    <t>URL</t>
  </si>
  <si>
    <t>New CAC ratio (sales-led GTM, 2024)</t>
  </si>
  <si>
    <t>$2.00 S&amp;M : $1.00 new ACV (median)</t>
  </si>
  <si>
    <t>Benchmarkit 2025 SaaS Performance Metrics</t>
  </si>
  <si>
    <t>https://www.benchmarkit.ai/2025benchmarks</t>
  </si>
  <si>
    <t>Median CAC payback period (B2B SaaS)</t>
  </si>
  <si>
    <t>18 months (up from 14)</t>
  </si>
  <si>
    <t>Benchmarkit 2025</t>
  </si>
  <si>
    <t>LTV:CAC minimum viable</t>
  </si>
  <si>
    <t>3:1 (top quartile 4-6:1)</t>
  </si>
  <si>
    <t>Optifai SaaS metrics database</t>
  </si>
  <si>
    <t>https://optif.ai/learn/questions/cac-payback-period-benchmark/</t>
  </si>
  <si>
    <t>SDR median tenure</t>
  </si>
  <si>
    <t>1.9 years (~22 months)</t>
  </si>
  <si>
    <t>Bridge Group SDR Metrics</t>
  </si>
  <si>
    <t>https://blog.bridgegroupinc.com/sales-development-metrics</t>
  </si>
  <si>
    <t>SDR effective tenure (after promo/exit adj.)</t>
  </si>
  <si>
    <t>~14 months</t>
  </si>
  <si>
    <t>SaaStr / Bridge Group</t>
  </si>
  <si>
    <t>https://www.saastr.com/the-average-tenure-of-your-sdrs-about-14-months/</t>
  </si>
  <si>
    <t>Annual SDR attrition</t>
  </si>
  <si>
    <t>34–40%</t>
  </si>
  <si>
    <t>Xactly Sales Turnover</t>
  </si>
  <si>
    <t>https://www.xactlycorp.com/blog/motivation/sales-turnover-statistics</t>
  </si>
  <si>
    <t>SDR ramp to full productivity</t>
  </si>
  <si>
    <t>3–6 months</t>
  </si>
  <si>
    <t>Bridge Group / Optifai</t>
  </si>
  <si>
    <t>https://optif.ai/learn/questions/sdr-productivity-benchmark/</t>
  </si>
  <si>
    <t>8–10 (top quartile 12–15)</t>
  </si>
  <si>
    <t>Optifai SDR productivity (n=939)</t>
  </si>
  <si>
    <t>Fully loaded SDR seat / yr (US, B2B SaaS)</t>
  </si>
  <si>
    <t>$110K – $173K</t>
  </si>
  <si>
    <t>RemoteGrowthPartners 2026 + Bridge Group</t>
  </si>
  <si>
    <t>https://www.remotegrowthpartners.com/blog/real-cost-hiring-sdrs-in-house-vs-offshore-2026</t>
  </si>
  <si>
    <t>Outbound agency monthly retainer</t>
  </si>
  <si>
    <t>$3K – $25K+</t>
  </si>
  <si>
    <t>SalesAR / Intelemark 2025</t>
  </si>
  <si>
    <t>https://www.intelemark.com/blog/b2b-appointment-setting-pricing-guide-models-costs-and-roi-standards-for-2025/</t>
  </si>
  <si>
    <t>Outbound agency per-meeting price</t>
  </si>
  <si>
    <t>$300 – $1,700+</t>
  </si>
  <si>
    <t>Leads at Scale / SalesAR 2025</t>
  </si>
  <si>
    <t>https://salesar.io/blog/b2b-appointment-setting-costs-in-2025-pricing-models-explained</t>
  </si>
  <si>
    <t>Time to first qualified meeting (in-house)</t>
  </si>
  <si>
    <t>3 – 6 months</t>
  </si>
  <si>
    <t>Leads at Scale / Bridge Group</t>
  </si>
  <si>
    <t>https://leadsatscale.com/insights/in-house-sdr-vs-outsourced-sdr-complete-cost-performance-analysis/</t>
  </si>
  <si>
    <t>Time to first qualified meeting (agency)</t>
  </si>
  <si>
    <t>Leads at Scale 2025</t>
  </si>
  <si>
    <t>Time to first qualified meeting (marketplace)</t>
  </si>
  <si>
    <t>Glencoco marketplace data</t>
  </si>
  <si>
    <t>https://glencoco.com</t>
  </si>
  <si>
    <t>Glencoco CPQM range</t>
  </si>
  <si>
    <t>$1,000 – $3,200</t>
  </si>
  <si>
    <t>Outbound contribution to B2B SaaS pipeline</t>
  </si>
  <si>
    <t>30 – 45%</t>
  </si>
  <si>
    <t>ZoomInfo / Pipeline analysis</t>
  </si>
  <si>
    <t>https://pipeline.zoominfo.com/sales/outbound-lead-generation-services</t>
  </si>
  <si>
    <t>Mid-market AE QM capacity / month</t>
  </si>
  <si>
    <t>20 – 40+</t>
  </si>
  <si>
    <t>Bravado AE community / Optifai</t>
  </si>
  <si>
    <t>https://bravado.co/war-room/posts/to-the-enterprise-ae-s-how-many-first-discovery-meetings-are-you-running-with-net-new-clients-a-week</t>
  </si>
  <si>
    <t>SDR-to-AE ratio (industry average)</t>
  </si>
  <si>
    <t>2.6 : 1</t>
  </si>
  <si>
    <t>Bridge Group via Blossom Street Ventures</t>
  </si>
  <si>
    <t>https://blossomstreetventures.medium.com/saas-sdr-data-and-metrics-a65112bc74b4</t>
  </si>
  <si>
    <t>Capital efficiency profile (2026 winners)</t>
  </si>
  <si>
    <t>CAC payback &lt;15 mo, burn multiple &lt;1.5x, GM &gt;75%</t>
  </si>
  <si>
    <t>SaaSMag 2026</t>
  </si>
  <si>
    <t>https://www.saasmag.com/saas-capital-efficiency-metrics/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</si>
</sst>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;&quot;($&quot;#,##0\);\-"/>
    <numFmt numFmtId="165" formatCode="0.0%;\(0.0%\);\-"/>
    <numFmt numFmtId="166" formatCode="0.0"/>
    <numFmt numFmtId="167" formatCode="0.0\x"/>
    <numFmt numFmtId="168" formatCode="#,##0;\(#,##0\);\-"/>
  </numFmts>
  <fonts count="17" x14ac:knownFonts="1">
    <font>
      <sz val="11"/>
      <color theme="1"/>
      <name val="Calibri"/>
      <family val="2"/>
      <charset val="1"/>
    </font>
    <font>
      <b/>
      <sz val="18"/>
      <color rgb="FF1F2937"/>
      <name val="Arial"/>
      <charset val="1"/>
    </font>
    <font>
      <i/>
      <sz val="11"/>
      <color rgb="FF6B7280"/>
      <name val="Arial"/>
      <charset val="1"/>
    </font>
    <font>
      <i/>
      <sz val="9"/>
      <color rgb="FF6B7280"/>
      <name val="Arial"/>
      <charset val="1"/>
    </font>
    <font>
      <b/>
      <sz val="14"/>
      <color rgb="FF000000"/>
      <name val="Arial"/>
      <charset val="1"/>
    </font>
    <font>
      <sz val="11"/>
      <color rgb="FF000000"/>
      <name val="Arial"/>
      <charset val="1"/>
    </font>
    <font>
      <b/>
      <sz val="11"/>
      <color rgb="FF0000FF"/>
      <name val="Arial"/>
      <charset val="1"/>
    </font>
    <font>
      <b/>
      <sz val="11"/>
      <color rgb="FF000000"/>
      <name val="Arial"/>
      <charset val="1"/>
    </font>
    <font>
      <b/>
      <sz val="11"/>
      <color rgb="FF008000"/>
      <name val="Arial"/>
      <charset val="1"/>
    </font>
    <font>
      <b/>
      <sz val="11"/>
      <name val="Arial"/>
      <charset val="1"/>
    </font>
    <font>
      <sz val="11"/>
      <color rgb="FF008000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b/>
      <sz val="12"/>
      <color rgb="FFFFFFFF"/>
      <name val="Arial"/>
      <charset val="1"/>
    </font>
    <font>
      <sz val="11"/>
      <name val="Arial"/>
      <charset val="1"/>
    </font>
    <font>
      <i/>
      <sz val="11"/>
      <color rgb="FF000000"/>
      <name val="Arial"/>
      <charset val="1"/>
    </font>
    <font>
      <u/>
      <sz val="10"/>
      <color rgb="FF2563EB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59D"/>
        <bgColor rgb="FFFEF3C7"/>
      </patternFill>
    </fill>
    <fill>
      <patternFill patternType="solid">
        <fgColor rgb="FFE5E7EB"/>
        <bgColor rgb="FFDCFCE7"/>
      </patternFill>
    </fill>
    <fill>
      <patternFill patternType="solid">
        <fgColor rgb="FFDCFCE7"/>
        <bgColor rgb="FFCCFFCC"/>
      </patternFill>
    </fill>
    <fill>
      <patternFill patternType="solid">
        <fgColor rgb="FF1F2937"/>
        <bgColor rgb="FF333300"/>
      </patternFill>
    </fill>
    <fill>
      <patternFill patternType="solid">
        <fgColor rgb="FFFEF3C7"/>
        <bgColor rgb="FFFFF59D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3" borderId="0" xfId="0" applyFont="1" applyFill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9" fillId="0" borderId="0" xfId="0" applyFont="1"/>
    <xf numFmtId="0" fontId="3" fillId="0" borderId="0" xfId="0" applyFont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68" fontId="9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168" fontId="9" fillId="6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164" fontId="11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59D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ptif.ai/learn/questions/sdr-productivity-benchmark/" TargetMode="External"/><Relationship Id="rId13" Type="http://schemas.openxmlformats.org/officeDocument/2006/relationships/hyperlink" Target="https://leadsatscale.com/insights/in-house-sdr-vs-outsourced-sdr-complete-cost-performance-analysis/" TargetMode="External"/><Relationship Id="rId18" Type="http://schemas.openxmlformats.org/officeDocument/2006/relationships/hyperlink" Target="https://blossomstreetventures.medium.com/saas-sdr-data-and-metrics-a65112bc74b4" TargetMode="External"/><Relationship Id="rId3" Type="http://schemas.openxmlformats.org/officeDocument/2006/relationships/hyperlink" Target="https://optif.ai/learn/questions/cac-payback-period-benchmark/" TargetMode="External"/><Relationship Id="rId7" Type="http://schemas.openxmlformats.org/officeDocument/2006/relationships/hyperlink" Target="https://optif.ai/learn/questions/sdr-productivity-benchmark/" TargetMode="External"/><Relationship Id="rId12" Type="http://schemas.openxmlformats.org/officeDocument/2006/relationships/hyperlink" Target="https://leadsatscale.com/insights/in-house-sdr-vs-outsourced-sdr-complete-cost-performance-analysis/" TargetMode="External"/><Relationship Id="rId17" Type="http://schemas.openxmlformats.org/officeDocument/2006/relationships/hyperlink" Target="https://bravado.co/war-room/posts/to-the-enterprise-ae-s-how-many-first-discovery-meetings-are-you-running-with-net-new-clients-a-week" TargetMode="External"/><Relationship Id="rId2" Type="http://schemas.openxmlformats.org/officeDocument/2006/relationships/hyperlink" Target="https://www.benchmarkit.ai/2025benchmarks" TargetMode="External"/><Relationship Id="rId16" Type="http://schemas.openxmlformats.org/officeDocument/2006/relationships/hyperlink" Target="https://pipeline.zoominfo.com/sales/outbound-lead-generation-services" TargetMode="External"/><Relationship Id="rId1" Type="http://schemas.openxmlformats.org/officeDocument/2006/relationships/hyperlink" Target="https://www.benchmarkit.ai/2025benchmarks" TargetMode="External"/><Relationship Id="rId6" Type="http://schemas.openxmlformats.org/officeDocument/2006/relationships/hyperlink" Target="https://www.xactlycorp.com/blog/motivation/sales-turnover-statistics" TargetMode="External"/><Relationship Id="rId11" Type="http://schemas.openxmlformats.org/officeDocument/2006/relationships/hyperlink" Target="https://salesar.io/blog/b2b-appointment-setting-costs-in-2025-pricing-models-explained" TargetMode="External"/><Relationship Id="rId5" Type="http://schemas.openxmlformats.org/officeDocument/2006/relationships/hyperlink" Target="https://www.saastr.com/the-average-tenure-of-your-sdrs-about-14-months/" TargetMode="External"/><Relationship Id="rId15" Type="http://schemas.openxmlformats.org/officeDocument/2006/relationships/hyperlink" Target="https://glencoco.com/" TargetMode="External"/><Relationship Id="rId10" Type="http://schemas.openxmlformats.org/officeDocument/2006/relationships/hyperlink" Target="https://www.intelemark.com/blog/b2b-appointment-setting-pricing-guide-models-costs-and-roi-standards-for-2025/" TargetMode="External"/><Relationship Id="rId19" Type="http://schemas.openxmlformats.org/officeDocument/2006/relationships/hyperlink" Target="https://www.saasmag.com/saas-capital-efficiency-metrics/" TargetMode="External"/><Relationship Id="rId4" Type="http://schemas.openxmlformats.org/officeDocument/2006/relationships/hyperlink" Target="https://blog.bridgegroupinc.com/sales-development-metrics" TargetMode="External"/><Relationship Id="rId9" Type="http://schemas.openxmlformats.org/officeDocument/2006/relationships/hyperlink" Target="https://www.remotegrowthpartners.com/blog/real-cost-hiring-sdrs-in-house-vs-offshore-2026" TargetMode="External"/><Relationship Id="rId14" Type="http://schemas.openxmlformats.org/officeDocument/2006/relationships/hyperlink" Target="https://glencoc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24" customWidth="1"/>
    <col min="3" max="8" width="18" customWidth="1"/>
  </cols>
  <sheetData>
    <row r="2" spans="2:8" ht="21.75" customHeight="1" x14ac:dyDescent="0.25">
      <c r="B2" s="4" t="s">
        <v>0</v>
      </c>
    </row>
    <row r="3" spans="2:8" ht="15" customHeight="1" x14ac:dyDescent="0.2">
      <c r="B3" s="5" t="s">
        <v>1</v>
      </c>
    </row>
    <row r="4" spans="2:8" ht="15" customHeight="1" x14ac:dyDescent="0.2">
      <c r="B4" s="6" t="s">
        <v>2</v>
      </c>
    </row>
    <row r="6" spans="2:8" ht="17.25" customHeight="1" x14ac:dyDescent="0.2">
      <c r="B6" s="7" t="s">
        <v>3</v>
      </c>
    </row>
    <row r="7" spans="2:8" ht="60" customHeight="1" x14ac:dyDescent="0.2">
      <c r="B7" s="3" t="s">
        <v>4</v>
      </c>
      <c r="C7" s="3"/>
      <c r="D7" s="3"/>
      <c r="E7" s="3"/>
      <c r="F7" s="3"/>
      <c r="G7" s="3"/>
      <c r="H7" s="3"/>
    </row>
    <row r="9" spans="2:8" ht="17.25" customHeight="1" x14ac:dyDescent="0.2">
      <c r="B9" s="7" t="s">
        <v>5</v>
      </c>
    </row>
    <row r="10" spans="2:8" ht="51.75" customHeight="1" x14ac:dyDescent="0.2">
      <c r="B10" s="9" t="s">
        <v>6</v>
      </c>
      <c r="C10" s="8" t="s">
        <v>7</v>
      </c>
    </row>
    <row r="11" spans="2:8" ht="39" customHeight="1" x14ac:dyDescent="0.2">
      <c r="B11" s="10" t="s">
        <v>8</v>
      </c>
      <c r="C11" s="8" t="s">
        <v>9</v>
      </c>
    </row>
    <row r="12" spans="2:8" ht="51.75" customHeight="1" x14ac:dyDescent="0.2">
      <c r="B12" s="11" t="s">
        <v>10</v>
      </c>
      <c r="C12" s="8" t="s">
        <v>11</v>
      </c>
    </row>
    <row r="13" spans="2:8" ht="39" customHeight="1" x14ac:dyDescent="0.2">
      <c r="B13" s="12" t="s">
        <v>12</v>
      </c>
      <c r="C13" s="8" t="s">
        <v>13</v>
      </c>
    </row>
    <row r="16" spans="2:8" ht="17.25" customHeight="1" x14ac:dyDescent="0.2">
      <c r="B16" s="7" t="s">
        <v>14</v>
      </c>
    </row>
    <row r="17" spans="2:8" ht="21.75" customHeight="1" x14ac:dyDescent="0.2">
      <c r="B17" s="13" t="s">
        <v>15</v>
      </c>
      <c r="C17" s="8" t="s">
        <v>16</v>
      </c>
    </row>
    <row r="18" spans="2:8" ht="21.75" customHeight="1" x14ac:dyDescent="0.2">
      <c r="B18" s="13" t="s">
        <v>17</v>
      </c>
      <c r="C18" s="8" t="s">
        <v>18</v>
      </c>
    </row>
    <row r="19" spans="2:8" ht="21.75" customHeight="1" x14ac:dyDescent="0.2">
      <c r="B19" s="13" t="s">
        <v>19</v>
      </c>
      <c r="C19" s="8" t="s">
        <v>20</v>
      </c>
    </row>
    <row r="20" spans="2:8" ht="21.75" customHeight="1" x14ac:dyDescent="0.2">
      <c r="B20" s="13" t="s">
        <v>21</v>
      </c>
      <c r="C20" s="8" t="s">
        <v>22</v>
      </c>
    </row>
    <row r="23" spans="2:8" ht="17.25" customHeight="1" x14ac:dyDescent="0.2">
      <c r="B23" s="7" t="s">
        <v>23</v>
      </c>
    </row>
    <row r="24" spans="2:8" ht="36" customHeight="1" x14ac:dyDescent="0.2">
      <c r="B24" s="2" t="s">
        <v>24</v>
      </c>
      <c r="C24" s="2"/>
      <c r="D24" s="2"/>
      <c r="E24" s="2"/>
      <c r="F24" s="2"/>
      <c r="G24" s="2"/>
      <c r="H24" s="2"/>
    </row>
  </sheetData>
  <mergeCells count="2">
    <mergeCell ref="B7:H7"/>
    <mergeCell ref="B24:H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0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44" customWidth="1"/>
    <col min="3" max="3" width="16" customWidth="1"/>
    <col min="4" max="4" width="60" customWidth="1"/>
    <col min="5" max="5" width="4" customWidth="1"/>
  </cols>
  <sheetData>
    <row r="2" spans="2:5" ht="21.75" customHeight="1" x14ac:dyDescent="0.25">
      <c r="B2" s="4" t="s">
        <v>25</v>
      </c>
    </row>
    <row r="3" spans="2:5" ht="15" customHeight="1" x14ac:dyDescent="0.2">
      <c r="B3" s="5" t="s">
        <v>26</v>
      </c>
    </row>
    <row r="5" spans="2:5" ht="17.25" customHeight="1" x14ac:dyDescent="0.2">
      <c r="B5" s="1" t="s">
        <v>27</v>
      </c>
      <c r="C5" s="1"/>
      <c r="D5" s="1"/>
      <c r="E5" s="1"/>
    </row>
    <row r="6" spans="2:5" ht="15" customHeight="1" x14ac:dyDescent="0.2">
      <c r="B6" s="8" t="s">
        <v>28</v>
      </c>
      <c r="C6" s="15">
        <v>36000</v>
      </c>
      <c r="D6" s="14" t="s">
        <v>29</v>
      </c>
    </row>
    <row r="7" spans="2:5" ht="15" customHeight="1" x14ac:dyDescent="0.2">
      <c r="B7" s="8" t="s">
        <v>30</v>
      </c>
      <c r="C7" s="16">
        <v>0.78</v>
      </c>
      <c r="D7" s="14" t="s">
        <v>31</v>
      </c>
    </row>
    <row r="8" spans="2:5" ht="15" customHeight="1" x14ac:dyDescent="0.2">
      <c r="B8" s="8" t="s">
        <v>32</v>
      </c>
      <c r="C8" s="17">
        <v>3.5</v>
      </c>
      <c r="D8" s="14" t="s">
        <v>33</v>
      </c>
    </row>
    <row r="9" spans="2:5" ht="15" customHeight="1" x14ac:dyDescent="0.2">
      <c r="B9" s="8" t="s">
        <v>34</v>
      </c>
      <c r="C9" s="18">
        <v>3</v>
      </c>
      <c r="D9" s="14" t="s">
        <v>35</v>
      </c>
    </row>
    <row r="10" spans="2:5" ht="15" customHeight="1" x14ac:dyDescent="0.2">
      <c r="B10" s="8" t="s">
        <v>36</v>
      </c>
      <c r="C10" s="19">
        <v>18</v>
      </c>
      <c r="D10" s="14" t="s">
        <v>37</v>
      </c>
    </row>
    <row r="12" spans="2:5" ht="17.25" customHeight="1" x14ac:dyDescent="0.2">
      <c r="B12" s="1" t="s">
        <v>38</v>
      </c>
      <c r="C12" s="1"/>
      <c r="D12" s="1"/>
      <c r="E12" s="1"/>
    </row>
    <row r="13" spans="2:5" ht="15" customHeight="1" x14ac:dyDescent="0.2">
      <c r="B13" s="8" t="s">
        <v>39</v>
      </c>
      <c r="C13" s="16">
        <v>0.55000000000000004</v>
      </c>
      <c r="D13" s="14" t="s">
        <v>40</v>
      </c>
    </row>
    <row r="14" spans="2:5" ht="15" customHeight="1" x14ac:dyDescent="0.2">
      <c r="B14" s="8" t="s">
        <v>41</v>
      </c>
      <c r="C14" s="16">
        <v>0.22</v>
      </c>
      <c r="D14" s="14" t="s">
        <v>42</v>
      </c>
    </row>
    <row r="15" spans="2:5" ht="15" customHeight="1" x14ac:dyDescent="0.2">
      <c r="B15" s="8" t="s">
        <v>43</v>
      </c>
      <c r="C15" s="17">
        <v>4.5</v>
      </c>
      <c r="D15" s="14" t="s">
        <v>44</v>
      </c>
    </row>
    <row r="17" spans="2:5" ht="17.25" customHeight="1" x14ac:dyDescent="0.2">
      <c r="B17" s="1" t="s">
        <v>45</v>
      </c>
      <c r="C17" s="1"/>
      <c r="D17" s="1"/>
      <c r="E17" s="1"/>
    </row>
    <row r="18" spans="2:5" ht="15" customHeight="1" x14ac:dyDescent="0.2">
      <c r="B18" s="8" t="s">
        <v>46</v>
      </c>
      <c r="C18" s="19">
        <v>5</v>
      </c>
      <c r="D18" s="14" t="s">
        <v>47</v>
      </c>
    </row>
    <row r="19" spans="2:5" ht="15" customHeight="1" x14ac:dyDescent="0.2">
      <c r="B19" s="8" t="s">
        <v>48</v>
      </c>
      <c r="C19" s="19">
        <v>25</v>
      </c>
      <c r="D19" s="14" t="s">
        <v>49</v>
      </c>
    </row>
    <row r="20" spans="2:5" ht="15" customHeight="1" x14ac:dyDescent="0.2">
      <c r="B20" s="8" t="s">
        <v>50</v>
      </c>
      <c r="C20" s="19">
        <v>12</v>
      </c>
      <c r="D20" s="14" t="s">
        <v>51</v>
      </c>
    </row>
  </sheetData>
  <mergeCells count="3">
    <mergeCell ref="B5:E5"/>
    <mergeCell ref="B12:E12"/>
    <mergeCell ref="B17:E17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2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48" customWidth="1"/>
    <col min="3" max="4" width="22" customWidth="1"/>
    <col min="5" max="5" width="32" customWidth="1"/>
  </cols>
  <sheetData>
    <row r="2" spans="2:5" ht="21.75" customHeight="1" x14ac:dyDescent="0.25">
      <c r="B2" s="4" t="s">
        <v>52</v>
      </c>
    </row>
    <row r="3" spans="2:5" ht="15" customHeight="1" x14ac:dyDescent="0.2">
      <c r="B3" s="5" t="s">
        <v>53</v>
      </c>
    </row>
    <row r="5" spans="2:5" ht="17.25" customHeight="1" x14ac:dyDescent="0.2">
      <c r="B5" s="1" t="s">
        <v>54</v>
      </c>
      <c r="C5" s="1"/>
      <c r="D5" s="1"/>
      <c r="E5" s="1"/>
    </row>
    <row r="6" spans="2:5" ht="15" customHeight="1" x14ac:dyDescent="0.2">
      <c r="B6" s="8" t="s">
        <v>55</v>
      </c>
      <c r="C6" s="20">
        <f>Inputs!C6</f>
        <v>36000</v>
      </c>
    </row>
    <row r="7" spans="2:5" ht="15" customHeight="1" x14ac:dyDescent="0.2">
      <c r="B7" s="8" t="s">
        <v>30</v>
      </c>
      <c r="C7" s="21">
        <f>Inputs!C7</f>
        <v>0.78</v>
      </c>
    </row>
    <row r="8" spans="2:5" ht="15" customHeight="1" x14ac:dyDescent="0.2">
      <c r="B8" s="8" t="s">
        <v>56</v>
      </c>
      <c r="C8" s="22">
        <f>Inputs!C8</f>
        <v>3.5</v>
      </c>
    </row>
    <row r="9" spans="2:5" ht="15" customHeight="1" x14ac:dyDescent="0.2">
      <c r="B9" s="8" t="s">
        <v>57</v>
      </c>
      <c r="C9" s="23">
        <f>Inputs!C9</f>
        <v>3</v>
      </c>
    </row>
    <row r="10" spans="2:5" ht="15" customHeight="1" x14ac:dyDescent="0.2">
      <c r="B10" s="8" t="s">
        <v>36</v>
      </c>
      <c r="C10" s="24">
        <f>Inputs!C10</f>
        <v>18</v>
      </c>
    </row>
    <row r="11" spans="2:5" ht="15" customHeight="1" x14ac:dyDescent="0.2">
      <c r="B11" s="8" t="s">
        <v>58</v>
      </c>
      <c r="C11" s="21">
        <f>Inputs!C13</f>
        <v>0.55000000000000004</v>
      </c>
    </row>
    <row r="12" spans="2:5" ht="15" customHeight="1" x14ac:dyDescent="0.2">
      <c r="B12" s="8" t="s">
        <v>59</v>
      </c>
      <c r="C12" s="21">
        <f>Inputs!C14</f>
        <v>0.22</v>
      </c>
    </row>
    <row r="14" spans="2:5" ht="17.25" customHeight="1" x14ac:dyDescent="0.2">
      <c r="B14" s="1" t="s">
        <v>60</v>
      </c>
      <c r="C14" s="1"/>
      <c r="D14" s="1"/>
      <c r="E14" s="1"/>
    </row>
    <row r="15" spans="2:5" ht="15" customHeight="1" x14ac:dyDescent="0.2">
      <c r="B15" s="8" t="s">
        <v>61</v>
      </c>
      <c r="C15" s="25">
        <f>C11*C12</f>
        <v>0.12100000000000001</v>
      </c>
    </row>
    <row r="16" spans="2:5" ht="15" customHeight="1" x14ac:dyDescent="0.2">
      <c r="B16" s="8" t="s">
        <v>62</v>
      </c>
      <c r="C16" s="26">
        <f>C6*C7*C8</f>
        <v>98280</v>
      </c>
    </row>
    <row r="17" spans="2:5" ht="15" customHeight="1" x14ac:dyDescent="0.2">
      <c r="B17" s="8" t="s">
        <v>63</v>
      </c>
      <c r="C17" s="26">
        <f>C16/C9</f>
        <v>32760</v>
      </c>
    </row>
    <row r="18" spans="2:5" ht="15" customHeight="1" x14ac:dyDescent="0.2">
      <c r="B18" s="8" t="s">
        <v>64</v>
      </c>
      <c r="C18" s="26">
        <f>(C6/12)*C7*C10</f>
        <v>42120</v>
      </c>
    </row>
    <row r="19" spans="2:5" ht="15" customHeight="1" x14ac:dyDescent="0.2">
      <c r="B19" s="27" t="s">
        <v>65</v>
      </c>
      <c r="C19" s="28">
        <f>MIN(C17,C18)</f>
        <v>32760</v>
      </c>
    </row>
    <row r="21" spans="2:5" ht="17.25" customHeight="1" x14ac:dyDescent="0.2">
      <c r="B21" s="1" t="s">
        <v>66</v>
      </c>
      <c r="C21" s="1"/>
      <c r="D21" s="1"/>
      <c r="E21" s="1"/>
    </row>
    <row r="22" spans="2:5" ht="15" customHeight="1" x14ac:dyDescent="0.2">
      <c r="B22" s="2" t="s">
        <v>67</v>
      </c>
      <c r="C22" s="2"/>
      <c r="D22" s="2"/>
    </row>
    <row r="23" spans="2:5" ht="15" customHeight="1" x14ac:dyDescent="0.2">
      <c r="B23" s="8" t="s">
        <v>68</v>
      </c>
      <c r="C23" s="16">
        <v>0.6</v>
      </c>
    </row>
    <row r="24" spans="2:5" ht="26.25" customHeight="1" x14ac:dyDescent="0.2">
      <c r="B24" s="29" t="s">
        <v>69</v>
      </c>
      <c r="C24" s="30">
        <f>C19*C23*C15</f>
        <v>2378.3760000000002</v>
      </c>
    </row>
    <row r="26" spans="2:5" ht="17.25" customHeight="1" x14ac:dyDescent="0.2">
      <c r="B26" s="1" t="s">
        <v>70</v>
      </c>
      <c r="C26" s="1"/>
      <c r="D26" s="1"/>
      <c r="E26" s="1"/>
    </row>
    <row r="27" spans="2:5" ht="15" customHeight="1" x14ac:dyDescent="0.2">
      <c r="B27" s="31" t="s">
        <v>71</v>
      </c>
      <c r="C27" s="31" t="s">
        <v>72</v>
      </c>
      <c r="D27" s="31" t="s">
        <v>73</v>
      </c>
      <c r="E27" s="31" t="s">
        <v>74</v>
      </c>
    </row>
    <row r="28" spans="2:5" ht="15" customHeight="1" x14ac:dyDescent="0.2">
      <c r="B28" s="8" t="s">
        <v>75</v>
      </c>
      <c r="C28" s="26">
        <v>1500</v>
      </c>
      <c r="D28" s="26">
        <v>2500</v>
      </c>
      <c r="E28" s="32" t="str">
        <f>IF(D28&lt;=C24,"Yes — within ceiling",IF(C28&lt;=C24,"Partially — low end fits","No — exceeds ceiling"))</f>
        <v>Partially — low end fits</v>
      </c>
    </row>
    <row r="29" spans="2:5" ht="15" customHeight="1" x14ac:dyDescent="0.2">
      <c r="B29" s="8" t="s">
        <v>76</v>
      </c>
      <c r="C29" s="26">
        <v>300</v>
      </c>
      <c r="D29" s="26">
        <v>1700</v>
      </c>
      <c r="E29" s="32" t="str">
        <f>IF(D29&lt;=C24,"Yes — within ceiling",IF(C29&lt;=C24,"Partially — low end fits","No — exceeds ceiling"))</f>
        <v>Yes — within ceiling</v>
      </c>
    </row>
    <row r="30" spans="2:5" ht="15" customHeight="1" x14ac:dyDescent="0.2">
      <c r="B30" s="8" t="s">
        <v>77</v>
      </c>
      <c r="C30" s="26">
        <v>1000</v>
      </c>
      <c r="D30" s="26">
        <v>3200</v>
      </c>
      <c r="E30" s="32" t="str">
        <f>IF(D30&lt;=C24,"Yes — within ceiling",IF(C30&lt;=C24,"Partially — low end fits","No — exceeds ceiling"))</f>
        <v>Partially — low end fits</v>
      </c>
    </row>
    <row r="32" spans="2:5" ht="15" customHeight="1" x14ac:dyDescent="0.2">
      <c r="B32" s="2" t="s">
        <v>78</v>
      </c>
      <c r="C32" s="2"/>
      <c r="D32" s="2"/>
      <c r="E32" s="2"/>
    </row>
  </sheetData>
  <mergeCells count="6">
    <mergeCell ref="B32:E32"/>
    <mergeCell ref="B5:E5"/>
    <mergeCell ref="B14:E14"/>
    <mergeCell ref="B21:E21"/>
    <mergeCell ref="B22:D22"/>
    <mergeCell ref="B26:E2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2"/>
  <sheetViews>
    <sheetView showGridLines="0" tabSelected="1" zoomScaleNormal="100" workbookViewId="0">
      <selection activeCell="I14" sqref="I14"/>
    </sheetView>
  </sheetViews>
  <sheetFormatPr baseColWidth="10" defaultColWidth="8.6640625" defaultRowHeight="15" x14ac:dyDescent="0.2"/>
  <cols>
    <col min="1" max="1" width="2" customWidth="1"/>
    <col min="2" max="2" width="44" customWidth="1"/>
    <col min="3" max="4" width="28" customWidth="1"/>
    <col min="5" max="5" width="30" customWidth="1"/>
  </cols>
  <sheetData>
    <row r="2" spans="2:6" ht="21.75" customHeight="1" x14ac:dyDescent="0.25">
      <c r="B2" s="4" t="s">
        <v>79</v>
      </c>
    </row>
    <row r="3" spans="2:6" ht="15" customHeight="1" x14ac:dyDescent="0.2">
      <c r="B3" s="5" t="s">
        <v>80</v>
      </c>
    </row>
    <row r="5" spans="2:6" ht="17.25" customHeight="1" x14ac:dyDescent="0.2">
      <c r="B5" s="1" t="s">
        <v>81</v>
      </c>
      <c r="C5" s="1"/>
      <c r="D5" s="1"/>
      <c r="E5" s="1"/>
      <c r="F5" s="1"/>
    </row>
    <row r="6" spans="2:6" ht="15" customHeight="1" x14ac:dyDescent="0.2">
      <c r="B6" s="33" t="s">
        <v>82</v>
      </c>
      <c r="C6" s="24">
        <f>Inputs!C18</f>
        <v>5</v>
      </c>
    </row>
    <row r="7" spans="2:6" ht="15" customHeight="1" x14ac:dyDescent="0.2">
      <c r="B7" s="33" t="s">
        <v>48</v>
      </c>
      <c r="C7" s="24">
        <f>Inputs!C19</f>
        <v>25</v>
      </c>
    </row>
    <row r="8" spans="2:6" ht="15" customHeight="1" x14ac:dyDescent="0.2">
      <c r="B8" s="33" t="s">
        <v>50</v>
      </c>
      <c r="C8" s="24">
        <f>Inputs!C20</f>
        <v>12</v>
      </c>
    </row>
    <row r="9" spans="2:6" ht="15" customHeight="1" x14ac:dyDescent="0.2">
      <c r="B9" s="13" t="s">
        <v>83</v>
      </c>
      <c r="C9" s="34">
        <f>C6*C7*C8</f>
        <v>1500</v>
      </c>
    </row>
    <row r="11" spans="2:6" ht="27.75" customHeight="1" x14ac:dyDescent="0.2">
      <c r="B11" s="31" t="s">
        <v>84</v>
      </c>
      <c r="C11" s="31" t="s">
        <v>85</v>
      </c>
      <c r="D11" s="31" t="s">
        <v>86</v>
      </c>
      <c r="E11" s="31" t="s">
        <v>87</v>
      </c>
    </row>
    <row r="12" spans="2:6" ht="15" customHeight="1" x14ac:dyDescent="0.2">
      <c r="B12" s="33" t="s">
        <v>88</v>
      </c>
      <c r="C12" s="19">
        <v>10</v>
      </c>
      <c r="D12" s="32" t="s">
        <v>89</v>
      </c>
      <c r="E12" s="32" t="s">
        <v>89</v>
      </c>
    </row>
    <row r="13" spans="2:6" ht="15" customHeight="1" x14ac:dyDescent="0.2">
      <c r="B13" s="33" t="s">
        <v>90</v>
      </c>
      <c r="C13" s="16">
        <v>0.65</v>
      </c>
      <c r="D13" s="35" t="s">
        <v>89</v>
      </c>
      <c r="E13" s="35" t="s">
        <v>89</v>
      </c>
    </row>
    <row r="14" spans="2:6" ht="15" customHeight="1" x14ac:dyDescent="0.2">
      <c r="B14" s="33" t="s">
        <v>91</v>
      </c>
      <c r="C14" s="36">
        <f>ROUNDUP(C9/(C12*C13*C8),0)</f>
        <v>20</v>
      </c>
      <c r="D14" s="37" t="s">
        <v>92</v>
      </c>
      <c r="E14" s="37" t="s">
        <v>93</v>
      </c>
    </row>
    <row r="15" spans="2:6" ht="15" customHeight="1" x14ac:dyDescent="0.2">
      <c r="B15" s="33" t="s">
        <v>94</v>
      </c>
      <c r="C15" s="15">
        <v>140000</v>
      </c>
      <c r="D15" s="35" t="s">
        <v>89</v>
      </c>
      <c r="E15" s="35" t="s">
        <v>89</v>
      </c>
    </row>
    <row r="16" spans="2:6" ht="15" customHeight="1" x14ac:dyDescent="0.2">
      <c r="B16" s="33" t="s">
        <v>95</v>
      </c>
      <c r="C16" s="35" t="s">
        <v>89</v>
      </c>
      <c r="D16" s="15">
        <v>12500</v>
      </c>
      <c r="E16" s="35" t="s">
        <v>89</v>
      </c>
    </row>
    <row r="17" spans="2:5" ht="15" customHeight="1" x14ac:dyDescent="0.2">
      <c r="B17" s="33" t="s">
        <v>96</v>
      </c>
      <c r="C17" s="35" t="s">
        <v>89</v>
      </c>
      <c r="D17" s="19">
        <v>20</v>
      </c>
      <c r="E17" s="35" t="s">
        <v>89</v>
      </c>
    </row>
    <row r="18" spans="2:5" ht="15" customHeight="1" x14ac:dyDescent="0.2">
      <c r="B18" s="33" t="s">
        <v>97</v>
      </c>
      <c r="C18" s="35" t="s">
        <v>89</v>
      </c>
      <c r="D18" s="16">
        <v>0.55000000000000004</v>
      </c>
      <c r="E18" s="35" t="s">
        <v>89</v>
      </c>
    </row>
    <row r="19" spans="2:5" ht="15" customHeight="1" x14ac:dyDescent="0.2">
      <c r="B19" s="33" t="s">
        <v>98</v>
      </c>
      <c r="C19" s="35" t="s">
        <v>89</v>
      </c>
      <c r="D19" s="35" t="s">
        <v>89</v>
      </c>
      <c r="E19" s="15">
        <v>1500</v>
      </c>
    </row>
    <row r="21" spans="2:5" ht="15" customHeight="1" x14ac:dyDescent="0.2">
      <c r="B21" s="38" t="s">
        <v>99</v>
      </c>
      <c r="C21" s="39">
        <f>ROUNDDOWN(C14*C13*C12*C8,0)</f>
        <v>1560</v>
      </c>
      <c r="D21" s="39">
        <f>ROUNDDOWN(D17*D18*C8,0)</f>
        <v>132</v>
      </c>
      <c r="E21" s="39">
        <f>C9</f>
        <v>1500</v>
      </c>
    </row>
    <row r="22" spans="2:5" ht="15" customHeight="1" x14ac:dyDescent="0.2">
      <c r="B22" s="40" t="s">
        <v>100</v>
      </c>
      <c r="C22" s="41">
        <f>C14*C15*(C8/12)</f>
        <v>2800000</v>
      </c>
      <c r="D22" s="41">
        <f>D16*C8</f>
        <v>150000</v>
      </c>
      <c r="E22" s="41">
        <f>E19*C9</f>
        <v>2250000</v>
      </c>
    </row>
    <row r="23" spans="2:5" ht="15" customHeight="1" x14ac:dyDescent="0.2">
      <c r="B23" s="13" t="s">
        <v>101</v>
      </c>
      <c r="C23" s="42">
        <f>IFERROR(C22/C21,0)</f>
        <v>1794.8717948717949</v>
      </c>
      <c r="D23" s="42">
        <f>IFERROR(D22/D21,0)</f>
        <v>1136.3636363636363</v>
      </c>
      <c r="E23" s="42">
        <f>IFERROR(E22/E21,0)</f>
        <v>1500</v>
      </c>
    </row>
    <row r="24" spans="2:5" ht="15" customHeight="1" x14ac:dyDescent="0.2">
      <c r="B24" s="33" t="s">
        <v>102</v>
      </c>
      <c r="C24" s="43">
        <f>'CPQM Calculator'!C24</f>
        <v>2378.3760000000002</v>
      </c>
      <c r="D24" s="43">
        <f>'CPQM Calculator'!C24</f>
        <v>2378.3760000000002</v>
      </c>
      <c r="E24" s="43">
        <f>'CPQM Calculator'!C24</f>
        <v>2378.3760000000002</v>
      </c>
    </row>
    <row r="25" spans="2:5" ht="15" customHeight="1" x14ac:dyDescent="0.2">
      <c r="B25" s="13" t="s">
        <v>103</v>
      </c>
      <c r="C25" s="44" t="str">
        <f>IF(C23&lt;=C24,"WITHIN CEILING","EXCEEDS CEILING")</f>
        <v>WITHIN CEILING</v>
      </c>
      <c r="D25" s="44" t="str">
        <f>IF(D23&lt;=D24,"WITHIN CEILING","EXCEEDS CEILING")</f>
        <v>WITHIN CEILING</v>
      </c>
      <c r="E25" s="44" t="str">
        <f>IF(E23&lt;=E24,"WITHIN CEILING","EXCEEDS CEILING")</f>
        <v>WITHIN CEILING</v>
      </c>
    </row>
    <row r="26" spans="2:5" ht="15" customHeight="1" x14ac:dyDescent="0.2">
      <c r="B26" s="27" t="s">
        <v>104</v>
      </c>
      <c r="C26" s="44" t="str">
        <f>IF(C21&gt;=C9,"Yes","No — short by "&amp;TEXT(C9-C21,"#,##0")&amp;" QMs")</f>
        <v>Yes</v>
      </c>
      <c r="D26" s="44" t="str">
        <f>IF(D21&gt;=C9,"Yes","No — short by "&amp;TEXT(C9-D21,"#,##0")&amp;" QMs")</f>
        <v>No — short by 1,368 QMs</v>
      </c>
      <c r="E26" s="44" t="str">
        <f>IF(E21&gt;=C9,"Yes","No — short by "&amp;TEXT(C9-E21,"#,##0")&amp;" QMs")</f>
        <v>Yes</v>
      </c>
    </row>
    <row r="27" spans="2:5" ht="15" customHeight="1" x14ac:dyDescent="0.2"/>
    <row r="28" spans="2:5" ht="15" customHeight="1" x14ac:dyDescent="0.2">
      <c r="B28" s="33" t="s">
        <v>105</v>
      </c>
      <c r="C28" s="32" t="s">
        <v>106</v>
      </c>
      <c r="D28" s="32" t="s">
        <v>107</v>
      </c>
      <c r="E28" s="32" t="s">
        <v>108</v>
      </c>
    </row>
    <row r="29" spans="2:5" ht="15" customHeight="1" x14ac:dyDescent="0.2">
      <c r="B29" s="33" t="s">
        <v>109</v>
      </c>
      <c r="C29" s="32" t="s">
        <v>110</v>
      </c>
      <c r="D29" s="32" t="s">
        <v>111</v>
      </c>
      <c r="E29" s="32" t="s">
        <v>112</v>
      </c>
    </row>
    <row r="30" spans="2:5" ht="15" customHeight="1" x14ac:dyDescent="0.2">
      <c r="B30" s="45" t="s">
        <v>113</v>
      </c>
      <c r="C30" s="46" t="s">
        <v>114</v>
      </c>
      <c r="D30" s="46" t="s">
        <v>115</v>
      </c>
      <c r="E30" s="46" t="s">
        <v>116</v>
      </c>
    </row>
    <row r="32" spans="2:5" ht="32.25" customHeight="1" x14ac:dyDescent="0.2">
      <c r="B32" s="14" t="s">
        <v>117</v>
      </c>
    </row>
  </sheetData>
  <mergeCells count="1">
    <mergeCell ref="B5:F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4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44" customWidth="1"/>
    <col min="3" max="4" width="38" customWidth="1"/>
    <col min="5" max="5" width="60" customWidth="1"/>
  </cols>
  <sheetData>
    <row r="2" spans="2:5" ht="21.75" customHeight="1" x14ac:dyDescent="0.25">
      <c r="B2" s="4" t="s">
        <v>118</v>
      </c>
    </row>
    <row r="3" spans="2:5" ht="15" customHeight="1" x14ac:dyDescent="0.2">
      <c r="B3" s="5" t="s">
        <v>119</v>
      </c>
    </row>
    <row r="5" spans="2:5" ht="24" customHeight="1" x14ac:dyDescent="0.2">
      <c r="B5" s="31" t="s">
        <v>120</v>
      </c>
      <c r="C5" s="31" t="s">
        <v>121</v>
      </c>
      <c r="D5" s="31" t="s">
        <v>122</v>
      </c>
      <c r="E5" s="31" t="s">
        <v>123</v>
      </c>
    </row>
    <row r="6" spans="2:5" ht="26.25" customHeight="1" x14ac:dyDescent="0.2">
      <c r="B6" s="47" t="s">
        <v>124</v>
      </c>
      <c r="C6" s="32" t="s">
        <v>125</v>
      </c>
      <c r="D6" s="48" t="s">
        <v>126</v>
      </c>
      <c r="E6" s="49" t="s">
        <v>127</v>
      </c>
    </row>
    <row r="7" spans="2:5" ht="15" customHeight="1" x14ac:dyDescent="0.2">
      <c r="B7" s="47" t="s">
        <v>128</v>
      </c>
      <c r="C7" s="32" t="s">
        <v>129</v>
      </c>
      <c r="D7" s="48" t="s">
        <v>130</v>
      </c>
      <c r="E7" s="49" t="s">
        <v>127</v>
      </c>
    </row>
    <row r="8" spans="2:5" ht="15" customHeight="1" x14ac:dyDescent="0.2">
      <c r="B8" s="47" t="s">
        <v>131</v>
      </c>
      <c r="C8" s="32" t="s">
        <v>132</v>
      </c>
      <c r="D8" s="48" t="s">
        <v>133</v>
      </c>
      <c r="E8" s="49" t="s">
        <v>134</v>
      </c>
    </row>
    <row r="9" spans="2:5" ht="15" customHeight="1" x14ac:dyDescent="0.2">
      <c r="B9" s="47" t="s">
        <v>135</v>
      </c>
      <c r="C9" s="32" t="s">
        <v>136</v>
      </c>
      <c r="D9" s="48" t="s">
        <v>137</v>
      </c>
      <c r="E9" s="49" t="s">
        <v>138</v>
      </c>
    </row>
    <row r="10" spans="2:5" ht="15" customHeight="1" x14ac:dyDescent="0.2">
      <c r="B10" s="47" t="s">
        <v>139</v>
      </c>
      <c r="C10" s="32" t="s">
        <v>140</v>
      </c>
      <c r="D10" s="48" t="s">
        <v>141</v>
      </c>
      <c r="E10" s="49" t="s">
        <v>142</v>
      </c>
    </row>
    <row r="11" spans="2:5" ht="15" customHeight="1" x14ac:dyDescent="0.2">
      <c r="B11" s="47" t="s">
        <v>143</v>
      </c>
      <c r="C11" s="32" t="s">
        <v>144</v>
      </c>
      <c r="D11" s="48" t="s">
        <v>145</v>
      </c>
      <c r="E11" s="49" t="s">
        <v>146</v>
      </c>
    </row>
    <row r="12" spans="2:5" ht="15" customHeight="1" x14ac:dyDescent="0.2">
      <c r="B12" s="47" t="s">
        <v>147</v>
      </c>
      <c r="C12" s="32" t="s">
        <v>148</v>
      </c>
      <c r="D12" s="48" t="s">
        <v>149</v>
      </c>
      <c r="E12" s="49" t="s">
        <v>150</v>
      </c>
    </row>
    <row r="13" spans="2:5" ht="15" customHeight="1" x14ac:dyDescent="0.2">
      <c r="B13" s="47" t="s">
        <v>88</v>
      </c>
      <c r="C13" s="32" t="s">
        <v>151</v>
      </c>
      <c r="D13" s="48" t="s">
        <v>152</v>
      </c>
      <c r="E13" s="49" t="s">
        <v>150</v>
      </c>
    </row>
    <row r="14" spans="2:5" ht="26.25" customHeight="1" x14ac:dyDescent="0.2">
      <c r="B14" s="47" t="s">
        <v>153</v>
      </c>
      <c r="C14" s="32" t="s">
        <v>154</v>
      </c>
      <c r="D14" s="48" t="s">
        <v>155</v>
      </c>
      <c r="E14" s="49" t="s">
        <v>156</v>
      </c>
    </row>
    <row r="15" spans="2:5" ht="15" customHeight="1" x14ac:dyDescent="0.2">
      <c r="B15" s="47" t="s">
        <v>157</v>
      </c>
      <c r="C15" s="32" t="s">
        <v>158</v>
      </c>
      <c r="D15" s="48" t="s">
        <v>159</v>
      </c>
      <c r="E15" s="49" t="s">
        <v>160</v>
      </c>
    </row>
    <row r="16" spans="2:5" ht="15" customHeight="1" x14ac:dyDescent="0.2">
      <c r="B16" s="47" t="s">
        <v>161</v>
      </c>
      <c r="C16" s="32" t="s">
        <v>162</v>
      </c>
      <c r="D16" s="48" t="s">
        <v>163</v>
      </c>
      <c r="E16" s="49" t="s">
        <v>164</v>
      </c>
    </row>
    <row r="17" spans="2:5" ht="15" customHeight="1" x14ac:dyDescent="0.2">
      <c r="B17" s="47" t="s">
        <v>165</v>
      </c>
      <c r="C17" s="32" t="s">
        <v>166</v>
      </c>
      <c r="D17" s="48" t="s">
        <v>167</v>
      </c>
      <c r="E17" s="49" t="s">
        <v>168</v>
      </c>
    </row>
    <row r="18" spans="2:5" ht="15" customHeight="1" x14ac:dyDescent="0.2">
      <c r="B18" s="47" t="s">
        <v>169</v>
      </c>
      <c r="C18" s="32" t="s">
        <v>107</v>
      </c>
      <c r="D18" s="48" t="s">
        <v>170</v>
      </c>
      <c r="E18" s="49" t="s">
        <v>168</v>
      </c>
    </row>
    <row r="19" spans="2:5" ht="15" customHeight="1" x14ac:dyDescent="0.2">
      <c r="B19" s="47" t="s">
        <v>171</v>
      </c>
      <c r="C19" s="32" t="s">
        <v>108</v>
      </c>
      <c r="D19" s="48" t="s">
        <v>172</v>
      </c>
      <c r="E19" s="49" t="s">
        <v>173</v>
      </c>
    </row>
    <row r="20" spans="2:5" ht="15" customHeight="1" x14ac:dyDescent="0.2">
      <c r="B20" s="47" t="s">
        <v>174</v>
      </c>
      <c r="C20" s="32" t="s">
        <v>175</v>
      </c>
      <c r="D20" s="48" t="s">
        <v>172</v>
      </c>
      <c r="E20" s="49" t="s">
        <v>173</v>
      </c>
    </row>
    <row r="21" spans="2:5" ht="15" customHeight="1" x14ac:dyDescent="0.2">
      <c r="B21" s="47" t="s">
        <v>176</v>
      </c>
      <c r="C21" s="32" t="s">
        <v>177</v>
      </c>
      <c r="D21" s="48" t="s">
        <v>178</v>
      </c>
      <c r="E21" s="49" t="s">
        <v>179</v>
      </c>
    </row>
    <row r="22" spans="2:5" ht="15" customHeight="1" x14ac:dyDescent="0.2">
      <c r="B22" s="47" t="s">
        <v>180</v>
      </c>
      <c r="C22" s="32" t="s">
        <v>181</v>
      </c>
      <c r="D22" s="48" t="s">
        <v>182</v>
      </c>
      <c r="E22" s="49" t="s">
        <v>183</v>
      </c>
    </row>
    <row r="23" spans="2:5" ht="26.25" customHeight="1" x14ac:dyDescent="0.2">
      <c r="B23" s="47" t="s">
        <v>184</v>
      </c>
      <c r="C23" s="32" t="s">
        <v>185</v>
      </c>
      <c r="D23" s="48" t="s">
        <v>186</v>
      </c>
      <c r="E23" s="49" t="s">
        <v>187</v>
      </c>
    </row>
    <row r="24" spans="2:5" ht="15" customHeight="1" x14ac:dyDescent="0.2">
      <c r="B24" s="47" t="s">
        <v>188</v>
      </c>
      <c r="C24" s="32" t="s">
        <v>189</v>
      </c>
      <c r="D24" s="48" t="s">
        <v>190</v>
      </c>
      <c r="E24" s="49" t="s">
        <v>191</v>
      </c>
    </row>
  </sheetData>
  <hyperlinks>
    <hyperlink ref="E6" r:id="rId1" xr:uid="{00000000-0004-0000-0400-000000000000}"/>
    <hyperlink ref="E7" r:id="rId2" xr:uid="{00000000-0004-0000-0400-000001000000}"/>
    <hyperlink ref="E8" r:id="rId3" xr:uid="{00000000-0004-0000-0400-000002000000}"/>
    <hyperlink ref="E9" r:id="rId4" xr:uid="{00000000-0004-0000-0400-000003000000}"/>
    <hyperlink ref="E10" r:id="rId5" xr:uid="{00000000-0004-0000-0400-000004000000}"/>
    <hyperlink ref="E11" r:id="rId6" xr:uid="{00000000-0004-0000-0400-000005000000}"/>
    <hyperlink ref="E12" r:id="rId7" xr:uid="{00000000-0004-0000-0400-000006000000}"/>
    <hyperlink ref="E13" r:id="rId8" xr:uid="{00000000-0004-0000-0400-000007000000}"/>
    <hyperlink ref="E14" r:id="rId9" xr:uid="{00000000-0004-0000-0400-000008000000}"/>
    <hyperlink ref="E15" r:id="rId10" xr:uid="{00000000-0004-0000-0400-000009000000}"/>
    <hyperlink ref="E16" r:id="rId11" xr:uid="{00000000-0004-0000-0400-00000A000000}"/>
    <hyperlink ref="E17" r:id="rId12" xr:uid="{00000000-0004-0000-0400-00000B000000}"/>
    <hyperlink ref="E18" r:id="rId13" xr:uid="{00000000-0004-0000-0400-00000C000000}"/>
    <hyperlink ref="E19" r:id="rId14" xr:uid="{00000000-0004-0000-0400-00000D000000}"/>
    <hyperlink ref="E20" r:id="rId15" xr:uid="{00000000-0004-0000-0400-00000E000000}"/>
    <hyperlink ref="E21" r:id="rId16" xr:uid="{00000000-0004-0000-0400-00000F000000}"/>
    <hyperlink ref="E22" r:id="rId17" xr:uid="{00000000-0004-0000-0400-000010000000}"/>
    <hyperlink ref="E23" r:id="rId18" xr:uid="{00000000-0004-0000-0400-000011000000}"/>
    <hyperlink ref="E24" r:id="rId19" xr:uid="{00000000-0004-0000-0400-000012000000}"/>
  </hyperlink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Inputs</vt:lpstr>
      <vt:lpstr>CPQM Calculator</vt:lpstr>
      <vt:lpstr>3-Way Comparison</vt:lpstr>
      <vt:lpstr>Benchmarks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Rey Joshua Joseph Gaona</cp:lastModifiedBy>
  <cp:revision>0</cp:revision>
  <dcterms:created xsi:type="dcterms:W3CDTF">2026-05-02T14:40:02Z</dcterms:created>
  <dcterms:modified xsi:type="dcterms:W3CDTF">2026-05-20T03:43:59Z</dcterms:modified>
  <dc:language>en-US</dc:language>
</cp:coreProperties>
</file>